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<sst xmlns="http://schemas.openxmlformats.org/spreadsheetml/2006/main" count="1706" uniqueCount="256">
  <si>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</si>
  <si>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</si>
  <si>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</si>
  <si>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</si>
  <si>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</si>
  <si>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</si>
  <si>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</si>
  <si>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</si>
  <si>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</si>
  <si>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</si>
  <si>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</si>
  <si>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</si>
  <si>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</si>
  <si>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</si>
  <si>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</si>
  <si>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</si>
  <si>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</si>
  <si>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</si>
  <si>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</si>
  <si>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</si>
  <si>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</si>
  <si>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</si>
  <si>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</si>
  <si>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</si>
  <si>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</si>
  <si>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</si>
  <si>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</si>
  <si>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</si>
  <si>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</si>
  <si>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</si>
  <si>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</si>
  <si>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</si>
  <si>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</si>
  <si>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</si>
  <si>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</si>
  <si>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</si>
  <si>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</si>
  <si>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</si>
  <si>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</si>
  <si>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</si>
  <si>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</si>
  <si>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</si>
  <si>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</si>
  <si>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</si>
  <si>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</si>
  <si>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</si>
  <si>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</si>
  <si>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</si>
  <si>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</si>
  <si>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</si>
  <si>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</si>
  <si>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</si>
  <si>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</si>
  <si>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</si>
  <si>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</si>
  <si>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</si>
  <si>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</si>
  <si>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</si>
  <si>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</si>
  <si>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</si>
  <si>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</si>
  <si>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</si>
  <si>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</si>
  <si>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</si>
  <si>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</si>
  <si>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</si>
  <si>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</si>
  <si>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</si>
  <si>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</si>
  <si>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</si>
  <si>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</si>
  <si>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</si>
  <si>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</si>
  <si>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</si>
  <si>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</si>
  <si>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</si>
  <si>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</si>
  <si>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</si>
  <si>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</si>
  <si>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</si>
  <si>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</si>
  <si>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</si>
  <si>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</si>
  <si>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</si>
  <si>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</si>
  <si>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</si>
  <si>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</si>
  <si>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</si>
  <si>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</si>
  <si>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</si>
  <si>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</si>
  <si>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</si>
  <si>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</si>
  <si>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</si>
  <si>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</si>
  <si>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</si>
  <si>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</si>
  <si>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</si>
  <si>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</si>
  <si>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</si>
  <si>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</si>
  <si>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</si>
  <si>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</si>
  <si>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</si>
  <si>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</si>
  <si>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</si>
  <si>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</si>
  <si>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</si>
  <si>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</si>
  <si>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</si>
  <si>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</si>
  <si>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</si>
  <si>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</si>
  <si>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</si>
  <si>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</si>
  <si>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</si>
  <si>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</si>
  <si>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</si>
  <si>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</si>
  <si>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</si>
  <si>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</si>
  <si>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</si>
  <si>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</si>
  <si>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</si>
  <si>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</si>
  <si>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</si>
  <si>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</si>
  <si>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</si>
  <si>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</si>
  <si>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</si>
  <si>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</si>
  <si>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</si>
  <si>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</si>
  <si>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</si>
  <si>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</si>
  <si>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</si>
  <si>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</si>
  <si>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</si>
  <si>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</si>
  <si>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</si>
  <si>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</si>
  <si>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</si>
  <si>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</si>
  <si>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</si>
  <si>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</si>
  <si>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</si>
  <si>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</si>
  <si>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</si>
  <si>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</si>
  <si>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</si>
  <si>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</si>
  <si>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</si>
  <si>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</si>
  <si>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</si>
  <si>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</si>
  <si>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</si>
  <si>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</si>
  <si>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</si>
  <si>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</si>
  <si>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</si>
  <si>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</si>
  <si>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</si>
  <si>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</si>
  <si>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</si>
  <si>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</si>
  <si>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</si>
  <si>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</si>
  <si>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</si>
  <si>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</si>
  <si>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</si>
  <si>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</si>
  <si>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</si>
  <si>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</si>
  <si>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</si>
  <si>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</si>
  <si>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</si>
  <si>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</si>
  <si>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</si>
  <si>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</si>
  <si>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</si>
  <si>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</si>
  <si>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</si>
  <si>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</si>
  <si>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</si>
  <si>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</si>
  <si>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</si>
  <si>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</si>
  <si>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</si>
  <si>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</si>
  <si>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</si>
  <si>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</si>
  <si>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</si>
  <si>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</si>
  <si>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</si>
  <si>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</si>
  <si>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</si>
  <si>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</si>
  <si>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</si>
  <si>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</si>
  <si>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</si>
  <si>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</si>
  <si>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</si>
  <si>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</si>
  <si>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</si>
  <si>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</si>
  <si>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</si>
  <si>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</si>
  <si>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</si>
  <si>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</si>
  <si>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</si>
  <si>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</si>
  <si>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</si>
  <si>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</si>
  <si>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</si>
  <si>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</si>
  <si>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</si>
  <si>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</si>
  <si>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</si>
  <si>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</si>
  <si>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</si>
  <si>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</si>
  <si>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</si>
  <si>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</si>
  <si>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</si>
  <si>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</si>
  <si>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</si>
  <si>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</si>
  <si>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</si>
  <si>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</si>
  <si>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</si>
  <si>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</si>
  <si>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</si>
  <si>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</si>
  <si>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</si>
  <si>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</si>
  <si>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</si>
  <si>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</si>
  <si>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</si>
  <si>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</si>
  <si>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</si>
  <si>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</si>
  <si>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</si>
  <si>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</si>
  <si>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</si>
  <si>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</si>
  <si>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</si>
  <si>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</si>
  <si>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</si>
  <si>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</si>
  <si>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</si>
  <si>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</si>
  <si>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</si>
  <si>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</si>
  <si>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</si>
  <si>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</si>
  <si>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04.10.2017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</si>
</sst>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405260.17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4"/>
  <sheetViews>
    <sheetView tabSelected="1" zoomScale="80" zoomScaleNormal="80" zoomScalePageLayoutView="0" workbookViewId="0" topLeftCell="B1">
      <pane xSplit="2" ySplit="8" topLeftCell="D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255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244</v>
      </c>
      <c r="U3" s="385" t="s">
        <v>252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249</v>
      </c>
      <c r="F4" s="368" t="s">
        <v>33</v>
      </c>
      <c r="G4" s="356" t="s">
        <v>250</v>
      </c>
      <c r="H4" s="370" t="s">
        <v>251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254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253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961058.15</v>
      </c>
      <c r="G8" s="151">
        <f>F8-E8</f>
        <v>-103486.45000000007</v>
      </c>
      <c r="H8" s="152">
        <f>F8/E8*100</f>
        <v>90.27880560382346</v>
      </c>
      <c r="I8" s="153">
        <f aca="true" t="shared" si="0" ref="I8:I40">F8-D8</f>
        <v>-337392.95000000007</v>
      </c>
      <c r="J8" s="153">
        <f aca="true" t="shared" si="1" ref="J8:J39">F8/D8*100</f>
        <v>74.01573690376172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163439.40000000002</v>
      </c>
      <c r="S8" s="205">
        <f aca="true" t="shared" si="5" ref="S8:S20">F8/Q8</f>
        <v>1.20490917496611</v>
      </c>
      <c r="T8" s="151">
        <f>T9+T15+T18+T19+T23+T17</f>
        <v>117913</v>
      </c>
      <c r="U8" s="151">
        <f>U9+U15+U18+U19+U23+U17</f>
        <v>22826.30999999994</v>
      </c>
      <c r="V8" s="151">
        <f>U8-T8</f>
        <v>-95086.69000000006</v>
      </c>
      <c r="W8" s="151">
        <f aca="true" t="shared" si="6" ref="W8:W16">U8/T8*100</f>
        <v>19.358603377066093</v>
      </c>
      <c r="X8" s="15">
        <f>X9+X15+X18+X19+X23</f>
        <v>102514</v>
      </c>
      <c r="Y8" s="15">
        <f>U8-X8</f>
        <v>-79687.69000000006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553502.89</v>
      </c>
      <c r="G9" s="150">
        <f>F9-E9</f>
        <v>-60137.109999999986</v>
      </c>
      <c r="H9" s="157">
        <f>F9/E9*100</f>
        <v>90.19993644482108</v>
      </c>
      <c r="I9" s="158">
        <f t="shared" si="0"/>
        <v>-213142.11</v>
      </c>
      <c r="J9" s="158">
        <f t="shared" si="1"/>
        <v>72.19806951066009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122220.10000000003</v>
      </c>
      <c r="S9" s="206">
        <f t="shared" si="5"/>
        <v>1.2833873802383815</v>
      </c>
      <c r="T9" s="157">
        <f>E9-вересень!E9</f>
        <v>66500</v>
      </c>
      <c r="U9" s="160">
        <f>F9-вересень!F9</f>
        <v>1571.3399999999674</v>
      </c>
      <c r="V9" s="161">
        <f>U9-T9</f>
        <v>-64928.66000000003</v>
      </c>
      <c r="W9" s="158">
        <f t="shared" si="6"/>
        <v>2.362917293233034</v>
      </c>
      <c r="X9" s="100">
        <v>71000</v>
      </c>
      <c r="Y9" s="100">
        <f>U9-X9</f>
        <v>-69428.66000000003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507510.49</v>
      </c>
      <c r="G10" s="103">
        <f aca="true" t="shared" si="7" ref="G10:G35">F10-E10</f>
        <v>-52039.51000000001</v>
      </c>
      <c r="H10" s="105">
        <f aca="true" t="shared" si="8" ref="H10:H15">F10/E10*100</f>
        <v>90.69975694754714</v>
      </c>
      <c r="I10" s="104">
        <f t="shared" si="0"/>
        <v>-193806.51</v>
      </c>
      <c r="J10" s="104">
        <f t="shared" si="1"/>
        <v>72.36534833748505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128062.14000000001</v>
      </c>
      <c r="S10" s="207">
        <f t="shared" si="5"/>
        <v>1.337495577461333</v>
      </c>
      <c r="T10" s="105">
        <f>E10-вересень!E10</f>
        <v>61244</v>
      </c>
      <c r="U10" s="144">
        <f>F10-вересень!F10</f>
        <v>1445.7299999999814</v>
      </c>
      <c r="V10" s="106">
        <f aca="true" t="shared" si="9" ref="V10:V40">U10-T10</f>
        <v>-59798.27000000002</v>
      </c>
      <c r="W10" s="104">
        <f t="shared" si="6"/>
        <v>2.36060675331458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29734.4</v>
      </c>
      <c r="G11" s="103">
        <f t="shared" si="7"/>
        <v>-8365.599999999999</v>
      </c>
      <c r="H11" s="105">
        <f t="shared" si="8"/>
        <v>78.04304461942257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-3029.699999999997</v>
      </c>
      <c r="S11" s="207">
        <f t="shared" si="5"/>
        <v>0.9075298878955931</v>
      </c>
      <c r="T11" s="105">
        <f>E11-вересень!E11</f>
        <v>3900</v>
      </c>
      <c r="U11" s="144">
        <f>F11-вересень!F11</f>
        <v>0</v>
      </c>
      <c r="V11" s="106">
        <f t="shared" si="9"/>
        <v>-3900</v>
      </c>
      <c r="W11" s="104">
        <f t="shared" si="6"/>
        <v>0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7610.44</v>
      </c>
      <c r="G12" s="103">
        <f t="shared" si="7"/>
        <v>830.4399999999996</v>
      </c>
      <c r="H12" s="105">
        <f t="shared" si="8"/>
        <v>112.24837758112093</v>
      </c>
      <c r="I12" s="104">
        <f t="shared" si="0"/>
        <v>-669.5600000000004</v>
      </c>
      <c r="J12" s="104">
        <f t="shared" si="1"/>
        <v>91.9135265700483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-366.1300000000001</v>
      </c>
      <c r="S12" s="207">
        <f t="shared" si="5"/>
        <v>0.9540993183787017</v>
      </c>
      <c r="T12" s="105">
        <f>E12-вересень!E12</f>
        <v>600</v>
      </c>
      <c r="U12" s="144">
        <f>F12-вересень!F12</f>
        <v>71.79999999999927</v>
      </c>
      <c r="V12" s="106">
        <f t="shared" si="9"/>
        <v>-528.2000000000007</v>
      </c>
      <c r="W12" s="104">
        <f t="shared" si="6"/>
        <v>11.966666666666544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7611.11</v>
      </c>
      <c r="G13" s="103">
        <f t="shared" si="7"/>
        <v>-638.8900000000003</v>
      </c>
      <c r="H13" s="105">
        <f t="shared" si="8"/>
        <v>92.25587878787879</v>
      </c>
      <c r="I13" s="104">
        <f t="shared" si="0"/>
        <v>-1778.8900000000003</v>
      </c>
      <c r="J13" s="104">
        <f t="shared" si="1"/>
        <v>81.05548455804048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-738.6800000000012</v>
      </c>
      <c r="S13" s="207">
        <f t="shared" si="5"/>
        <v>0.9115331044253806</v>
      </c>
      <c r="T13" s="105">
        <f>E13-вересень!E13</f>
        <v>660</v>
      </c>
      <c r="U13" s="144">
        <f>F13-вересень!F13</f>
        <v>53.80999999999949</v>
      </c>
      <c r="V13" s="106">
        <f t="shared" si="9"/>
        <v>-606.1900000000005</v>
      </c>
      <c r="W13" s="104">
        <f t="shared" si="6"/>
        <v>8.153030303030226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1036.45</v>
      </c>
      <c r="G14" s="103">
        <f t="shared" si="7"/>
        <v>76.45000000000005</v>
      </c>
      <c r="H14" s="105">
        <f t="shared" si="8"/>
        <v>107.96354166666666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-1707.5399999999997</v>
      </c>
      <c r="S14" s="207">
        <f t="shared" si="5"/>
        <v>0.3777163910947198</v>
      </c>
      <c r="T14" s="105">
        <f>E14-вересень!E14</f>
        <v>96</v>
      </c>
      <c r="U14" s="144">
        <f>F14-вересень!F14</f>
        <v>0</v>
      </c>
      <c r="V14" s="106">
        <f t="shared" si="9"/>
        <v>-96</v>
      </c>
      <c r="W14" s="104">
        <f t="shared" si="6"/>
        <v>0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89694.51</v>
      </c>
      <c r="G19" s="150">
        <f t="shared" si="7"/>
        <v>-17105.490000000005</v>
      </c>
      <c r="H19" s="157">
        <f aca="true" t="shared" si="11" ref="H19:H39">F19/E19*100</f>
        <v>83.9836235955056</v>
      </c>
      <c r="I19" s="158">
        <f t="shared" si="0"/>
        <v>-40305.490000000005</v>
      </c>
      <c r="J19" s="158">
        <f t="shared" si="1"/>
        <v>68.99577692307692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6064.080000000002</v>
      </c>
      <c r="S19" s="208">
        <f t="shared" si="5"/>
        <v>1.072510448648895</v>
      </c>
      <c r="T19" s="157">
        <f>E19-вересень!E19</f>
        <v>12000</v>
      </c>
      <c r="U19" s="160">
        <f>F19-вересень!F19</f>
        <v>19563.059999999998</v>
      </c>
      <c r="V19" s="161">
        <f t="shared" si="9"/>
        <v>7563.059999999998</v>
      </c>
      <c r="W19" s="158">
        <f t="shared" si="10"/>
        <v>163.02549999999997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47086.8</v>
      </c>
      <c r="G20" s="253">
        <f t="shared" si="7"/>
        <v>-16213.199999999997</v>
      </c>
      <c r="H20" s="195">
        <f t="shared" si="11"/>
        <v>74.38672985781992</v>
      </c>
      <c r="I20" s="254">
        <f t="shared" si="0"/>
        <v>-29413.199999999997</v>
      </c>
      <c r="J20" s="254">
        <f t="shared" si="1"/>
        <v>61.55137254901961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-36543.62999999999</v>
      </c>
      <c r="S20" s="256">
        <f t="shared" si="5"/>
        <v>0.5630342926611762</v>
      </c>
      <c r="T20" s="195">
        <f>E20-вересень!E20</f>
        <v>7050</v>
      </c>
      <c r="U20" s="179">
        <f>F20-вересень!F20</f>
        <v>7.720000000001164</v>
      </c>
      <c r="V20" s="166">
        <f t="shared" si="9"/>
        <v>-7042.279999999999</v>
      </c>
      <c r="W20" s="254">
        <f t="shared" si="10"/>
        <v>0.10950354609930729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8718.92</v>
      </c>
      <c r="G21" s="253">
        <f t="shared" si="7"/>
        <v>18.920000000000073</v>
      </c>
      <c r="H21" s="195">
        <f t="shared" si="11"/>
        <v>100.21747126436782</v>
      </c>
      <c r="I21" s="254">
        <f t="shared" si="0"/>
        <v>-1981.08</v>
      </c>
      <c r="J21" s="254">
        <f t="shared" si="1"/>
        <v>81.48523364485982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8718.92</v>
      </c>
      <c r="S21" s="256"/>
      <c r="T21" s="195">
        <f>E21-вересень!E21</f>
        <v>950</v>
      </c>
      <c r="U21" s="179">
        <f>F21-вересень!F21</f>
        <v>3776.6000000000004</v>
      </c>
      <c r="V21" s="166">
        <f t="shared" si="9"/>
        <v>2826.6000000000004</v>
      </c>
      <c r="W21" s="254">
        <f t="shared" si="10"/>
        <v>397.5368421052632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33888.79</v>
      </c>
      <c r="G22" s="253">
        <f t="shared" si="7"/>
        <v>-911.2099999999991</v>
      </c>
      <c r="H22" s="195">
        <f t="shared" si="11"/>
        <v>97.38158045977012</v>
      </c>
      <c r="I22" s="254">
        <f t="shared" si="0"/>
        <v>-8911.21</v>
      </c>
      <c r="J22" s="254">
        <f t="shared" si="1"/>
        <v>79.17941588785047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33888.79</v>
      </c>
      <c r="S22" s="256"/>
      <c r="T22" s="195">
        <f>E22-вересень!E22</f>
        <v>4000</v>
      </c>
      <c r="U22" s="179">
        <f>F22-вересень!F22</f>
        <v>15778.740000000002</v>
      </c>
      <c r="V22" s="166">
        <f t="shared" si="9"/>
        <v>11778.740000000002</v>
      </c>
      <c r="W22" s="254">
        <f t="shared" si="10"/>
        <v>394.4685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f>F24+F32+F33+F34+F35</f>
        <v>317335.99</v>
      </c>
      <c r="G23" s="150">
        <f t="shared" si="7"/>
        <v>-26227.609999999986</v>
      </c>
      <c r="H23" s="157">
        <f t="shared" si="11"/>
        <v>92.36601025254132</v>
      </c>
      <c r="I23" s="158">
        <f t="shared" si="0"/>
        <v>-83794.10999999999</v>
      </c>
      <c r="J23" s="158">
        <f t="shared" si="1"/>
        <v>79.11049058647058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35123.25</v>
      </c>
      <c r="S23" s="209">
        <f aca="true" t="shared" si="14" ref="S23:S31">F23/Q23</f>
        <v>1.1244566421771036</v>
      </c>
      <c r="T23" s="157">
        <f>E23-вересень!E23</f>
        <v>39413</v>
      </c>
      <c r="U23" s="160">
        <f>F23-вересень!F23</f>
        <v>1691.9099999999744</v>
      </c>
      <c r="V23" s="161">
        <f t="shared" si="9"/>
        <v>-37721.090000000026</v>
      </c>
      <c r="W23" s="158">
        <f t="shared" si="10"/>
        <v>4.2927714205972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157055.72</v>
      </c>
      <c r="G24" s="150">
        <f t="shared" si="7"/>
        <v>-17360.380000000005</v>
      </c>
      <c r="H24" s="157">
        <f t="shared" si="11"/>
        <v>90.04657253544828</v>
      </c>
      <c r="I24" s="158">
        <f t="shared" si="0"/>
        <v>-49565.28</v>
      </c>
      <c r="J24" s="158">
        <f t="shared" si="1"/>
        <v>76.01149931517126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3399.4100000000035</v>
      </c>
      <c r="S24" s="209">
        <f t="shared" si="14"/>
        <v>1.0221234650239877</v>
      </c>
      <c r="T24" s="157">
        <f>E24-вересень!E24</f>
        <v>20257.20000000001</v>
      </c>
      <c r="U24" s="160">
        <f>F24-вересень!F24</f>
        <v>528.9400000000023</v>
      </c>
      <c r="V24" s="161">
        <f t="shared" si="9"/>
        <v>-19728.26000000001</v>
      </c>
      <c r="W24" s="158">
        <f t="shared" si="10"/>
        <v>2.6111209841439194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21859.1</v>
      </c>
      <c r="F25" s="201">
        <v>18704.98</v>
      </c>
      <c r="G25" s="253">
        <f t="shared" si="7"/>
        <v>-3154.119999999999</v>
      </c>
      <c r="H25" s="195">
        <f t="shared" si="11"/>
        <v>85.57067765827505</v>
      </c>
      <c r="I25" s="254">
        <f t="shared" si="0"/>
        <v>-4104.02</v>
      </c>
      <c r="J25" s="254">
        <f t="shared" si="1"/>
        <v>82.00701477486957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-1516.4099999999999</v>
      </c>
      <c r="S25" s="215">
        <f t="shared" si="14"/>
        <v>0.9250096061645614</v>
      </c>
      <c r="T25" s="195">
        <f>E25-вересень!E25</f>
        <v>4600</v>
      </c>
      <c r="U25" s="179">
        <f>F25-вересень!F25</f>
        <v>66.07999999999811</v>
      </c>
      <c r="V25" s="166">
        <f t="shared" si="9"/>
        <v>-4533.920000000002</v>
      </c>
      <c r="W25" s="254">
        <f t="shared" si="10"/>
        <v>1.4365217391303937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1070.57</v>
      </c>
      <c r="G26" s="223">
        <f t="shared" si="7"/>
        <v>-641.73</v>
      </c>
      <c r="H26" s="237">
        <f t="shared" si="11"/>
        <v>62.522338375284704</v>
      </c>
      <c r="I26" s="299">
        <f t="shared" si="0"/>
        <v>-751.73</v>
      </c>
      <c r="J26" s="299">
        <f t="shared" si="1"/>
        <v>58.7482851341711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-275.03</v>
      </c>
      <c r="S26" s="228">
        <f t="shared" si="14"/>
        <v>1.3457148603464313</v>
      </c>
      <c r="T26" s="237">
        <f>E26-вересень!E26</f>
        <v>342.29999999999995</v>
      </c>
      <c r="U26" s="237">
        <f>F26-вересень!F26</f>
        <v>23.639999999999873</v>
      </c>
      <c r="V26" s="299">
        <f t="shared" si="9"/>
        <v>-318.6600000000001</v>
      </c>
      <c r="W26" s="299">
        <f t="shared" si="10"/>
        <v>6.906222611744048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17634.4</v>
      </c>
      <c r="G27" s="223">
        <f t="shared" si="7"/>
        <v>-2512.399999999998</v>
      </c>
      <c r="H27" s="237">
        <f t="shared" si="11"/>
        <v>87.5295332261203</v>
      </c>
      <c r="I27" s="299">
        <f t="shared" si="0"/>
        <v>-3352.2999999999993</v>
      </c>
      <c r="J27" s="299">
        <f t="shared" si="1"/>
        <v>84.02655014842733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1791.449999999997</v>
      </c>
      <c r="S27" s="228">
        <f t="shared" si="14"/>
        <v>0.9077800971386067</v>
      </c>
      <c r="T27" s="237">
        <f>E27-вересень!E27</f>
        <v>4257.699999999999</v>
      </c>
      <c r="U27" s="237">
        <f>F27-вересень!F27</f>
        <v>42.43000000000029</v>
      </c>
      <c r="V27" s="299">
        <f t="shared" si="9"/>
        <v>-4215.269999999999</v>
      </c>
      <c r="W27" s="299">
        <f t="shared" si="10"/>
        <v>0.9965474317119644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99.14</v>
      </c>
      <c r="G28" s="253">
        <f t="shared" si="7"/>
        <v>-540.86</v>
      </c>
      <c r="H28" s="195">
        <f t="shared" si="11"/>
        <v>15.490625</v>
      </c>
      <c r="I28" s="254">
        <f t="shared" si="0"/>
        <v>-720.86</v>
      </c>
      <c r="J28" s="254">
        <f t="shared" si="1"/>
        <v>12.090243902439024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-711.15</v>
      </c>
      <c r="S28" s="212">
        <f t="shared" si="14"/>
        <v>0.12235125695738563</v>
      </c>
      <c r="T28" s="195">
        <f>E28-вересень!E28</f>
        <v>173.2</v>
      </c>
      <c r="U28" s="179">
        <f>F28-вересень!F28</f>
        <v>12.5</v>
      </c>
      <c r="V28" s="166">
        <f t="shared" si="9"/>
        <v>-160.7</v>
      </c>
      <c r="W28" s="254">
        <f t="shared" si="10"/>
        <v>7.217090069284065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138251.6</v>
      </c>
      <c r="G29" s="150">
        <f t="shared" si="7"/>
        <v>-13665.399999999994</v>
      </c>
      <c r="H29" s="195">
        <f t="shared" si="11"/>
        <v>91.00469335229106</v>
      </c>
      <c r="I29" s="254">
        <f t="shared" si="0"/>
        <v>-44740.399999999994</v>
      </c>
      <c r="J29" s="254">
        <f t="shared" si="1"/>
        <v>75.5506251639416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5626.959999999992</v>
      </c>
      <c r="S29" s="211">
        <f t="shared" si="14"/>
        <v>1.0424277117736191</v>
      </c>
      <c r="T29" s="195">
        <f>E29-вересень!E29</f>
        <v>15484</v>
      </c>
      <c r="U29" s="179">
        <f>F29-вересень!F29</f>
        <v>450.36000000001513</v>
      </c>
      <c r="V29" s="166">
        <f t="shared" si="9"/>
        <v>-15033.639999999985</v>
      </c>
      <c r="W29" s="254">
        <f t="shared" si="10"/>
        <v>2.90855076207708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45243.83</v>
      </c>
      <c r="G30" s="223">
        <f t="shared" si="7"/>
        <v>-2689.1699999999983</v>
      </c>
      <c r="H30" s="237">
        <f t="shared" si="11"/>
        <v>94.38973150021906</v>
      </c>
      <c r="I30" s="299">
        <f t="shared" si="0"/>
        <v>-12289.169999999998</v>
      </c>
      <c r="J30" s="299">
        <f t="shared" si="1"/>
        <v>78.63978933829281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3237.550000000003</v>
      </c>
      <c r="S30" s="228">
        <f t="shared" si="14"/>
        <v>1.077072999561018</v>
      </c>
      <c r="T30" s="237">
        <f>E30-вересень!E30</f>
        <v>4800</v>
      </c>
      <c r="U30" s="237">
        <f>F30-вересень!F30</f>
        <v>134.84000000000378</v>
      </c>
      <c r="V30" s="299">
        <f t="shared" si="9"/>
        <v>-4665.159999999996</v>
      </c>
      <c r="W30" s="299">
        <f t="shared" si="10"/>
        <v>2.8091666666667456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93007.77</v>
      </c>
      <c r="G31" s="223">
        <f t="shared" si="7"/>
        <v>-10976.229999999996</v>
      </c>
      <c r="H31" s="237">
        <f t="shared" si="11"/>
        <v>89.44430873980613</v>
      </c>
      <c r="I31" s="299">
        <f t="shared" si="0"/>
        <v>-32451.229999999996</v>
      </c>
      <c r="J31" s="299">
        <f t="shared" si="1"/>
        <v>74.13399596680988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2389.4100000000035</v>
      </c>
      <c r="S31" s="228">
        <f t="shared" si="14"/>
        <v>1.026367835392298</v>
      </c>
      <c r="T31" s="237">
        <f>E31-вересень!E31</f>
        <v>10684</v>
      </c>
      <c r="U31" s="237">
        <f>F31-вересень!F31</f>
        <v>315.52999999999884</v>
      </c>
      <c r="V31" s="299">
        <f t="shared" si="9"/>
        <v>-10368.470000000001</v>
      </c>
      <c r="W31" s="299">
        <f t="shared" si="10"/>
        <v>2.953294646199914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116.06</v>
      </c>
      <c r="G33" s="150">
        <f t="shared" si="7"/>
        <v>23.560000000000002</v>
      </c>
      <c r="H33" s="157">
        <f t="shared" si="11"/>
        <v>125.47027027027026</v>
      </c>
      <c r="I33" s="158">
        <f t="shared" si="0"/>
        <v>1.0600000000000023</v>
      </c>
      <c r="J33" s="158">
        <f t="shared" si="1"/>
        <v>100.92173913043479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19.879999999999995</v>
      </c>
      <c r="S33" s="210">
        <f aca="true" t="shared" si="16" ref="S33:S39">F33/Q33</f>
        <v>1.2066957787481805</v>
      </c>
      <c r="T33" s="157">
        <f>E33-вересень!E33</f>
        <v>13.5</v>
      </c>
      <c r="U33" s="160">
        <f>F33-вересень!F33</f>
        <v>0</v>
      </c>
      <c r="V33" s="161">
        <f t="shared" si="9"/>
        <v>-13.5</v>
      </c>
      <c r="W33" s="158">
        <f t="shared" si="10"/>
        <v>0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-42.54</v>
      </c>
      <c r="G34" s="150">
        <f t="shared" si="7"/>
        <v>-42.54</v>
      </c>
      <c r="H34" s="157"/>
      <c r="I34" s="158">
        <f t="shared" si="0"/>
        <v>-42.54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130.53</v>
      </c>
      <c r="S34" s="210">
        <f t="shared" si="16"/>
        <v>0.24579649852660773</v>
      </c>
      <c r="T34" s="157">
        <f>E34-вересень!E34</f>
        <v>0</v>
      </c>
      <c r="U34" s="160">
        <f>F34-вересень!F34</f>
        <v>0.5799999999999983</v>
      </c>
      <c r="V34" s="161">
        <f t="shared" si="9"/>
        <v>0.5799999999999983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160206.55</v>
      </c>
      <c r="G35" s="150">
        <f t="shared" si="7"/>
        <v>-8848.450000000012</v>
      </c>
      <c r="H35" s="157">
        <f t="shared" si="11"/>
        <v>94.76593416343792</v>
      </c>
      <c r="I35" s="158">
        <f t="shared" si="0"/>
        <v>-34187.55000000002</v>
      </c>
      <c r="J35" s="158">
        <f t="shared" si="1"/>
        <v>82.41327797500027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31573.37999999999</v>
      </c>
      <c r="S35" s="226">
        <f t="shared" si="16"/>
        <v>1.2454528641407188</v>
      </c>
      <c r="T35" s="157">
        <f>E35-вересень!E35</f>
        <v>19142.29999999999</v>
      </c>
      <c r="U35" s="160">
        <f>F35-вересень!F35</f>
        <v>1162.3899999999849</v>
      </c>
      <c r="V35" s="161">
        <f t="shared" si="9"/>
        <v>-17979.910000000003</v>
      </c>
      <c r="W35" s="158">
        <f t="shared" si="10"/>
        <v>6.072363300125824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31177.58</v>
      </c>
      <c r="G37" s="103">
        <f>F37-E37</f>
        <v>-3462.4199999999983</v>
      </c>
      <c r="H37" s="105">
        <f t="shared" si="11"/>
        <v>90.00456120092379</v>
      </c>
      <c r="I37" s="104">
        <f t="shared" si="0"/>
        <v>-9822.419999999998</v>
      </c>
      <c r="J37" s="104">
        <f t="shared" si="1"/>
        <v>76.0428780487805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-398.4599999999991</v>
      </c>
      <c r="S37" s="216">
        <f t="shared" si="16"/>
        <v>0.9873809382050441</v>
      </c>
      <c r="T37" s="105">
        <f>E37-вересень!E37</f>
        <v>4120</v>
      </c>
      <c r="U37" s="144">
        <f>F37-вересень!F37</f>
        <v>139.60000000000218</v>
      </c>
      <c r="V37" s="106">
        <f t="shared" si="9"/>
        <v>-3980.399999999998</v>
      </c>
      <c r="W37" s="104">
        <f>U37/T37*100</f>
        <v>3.3883495145631595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128994.97</v>
      </c>
      <c r="G38" s="103">
        <f>F38-E38</f>
        <v>-5365.029999999999</v>
      </c>
      <c r="H38" s="105">
        <f t="shared" si="11"/>
        <v>96.0069738017267</v>
      </c>
      <c r="I38" s="104">
        <f t="shared" si="0"/>
        <v>-24344.130000000005</v>
      </c>
      <c r="J38" s="104">
        <f t="shared" si="1"/>
        <v>84.12399055426827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31991.149999999994</v>
      </c>
      <c r="S38" s="216">
        <f t="shared" si="16"/>
        <v>1.3297926823912707</v>
      </c>
      <c r="T38" s="105">
        <f>E38-вересень!E38</f>
        <v>15000</v>
      </c>
      <c r="U38" s="144">
        <f>F38-вересень!F38</f>
        <v>1022.7799999999988</v>
      </c>
      <c r="V38" s="106">
        <f t="shared" si="9"/>
        <v>-13977.220000000001</v>
      </c>
      <c r="W38" s="104">
        <f>U38/T38*100</f>
        <v>6.818533333333325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33.98</v>
      </c>
      <c r="G39" s="103">
        <f>F39-E39</f>
        <v>-21.020000000000003</v>
      </c>
      <c r="H39" s="105">
        <f t="shared" si="11"/>
        <v>61.781818181818174</v>
      </c>
      <c r="I39" s="104">
        <f t="shared" si="0"/>
        <v>-21.020000000000003</v>
      </c>
      <c r="J39" s="104">
        <f t="shared" si="1"/>
        <v>61.781818181818174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-19.1</v>
      </c>
      <c r="S39" s="216">
        <f t="shared" si="16"/>
        <v>0.6401657874905802</v>
      </c>
      <c r="T39" s="105">
        <f>E39-вересень!E39</f>
        <v>22.299999999999997</v>
      </c>
      <c r="U39" s="144">
        <f>F39-вересень!F39</f>
        <v>0</v>
      </c>
      <c r="V39" s="106">
        <f t="shared" si="9"/>
        <v>-22.299999999999997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54272.02</v>
      </c>
      <c r="G41" s="151">
        <f>G42+G43+G44+G45+G46+G48+G50+G51+G52+G53+G54+G59+G60+G64+G47+G49</f>
        <v>4057.9199999999996</v>
      </c>
      <c r="H41" s="151">
        <f>H42+H43+H44+H45+H46+H48+H50+H51+H52+H53+H54+H59+H60+H64+H47+H49</f>
        <v>4057.9199999999996</v>
      </c>
      <c r="I41" s="153">
        <f>F41-D41</f>
        <v>-4752.980000000003</v>
      </c>
      <c r="J41" s="153">
        <f>F41/D41*100</f>
        <v>91.94751376535366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-745.7100000000064</v>
      </c>
      <c r="S41" s="205">
        <f>F41/Q41</f>
        <v>0.986446005678533</v>
      </c>
      <c r="T41" s="151">
        <f>T42+T43+T44+T45+T46+T48+T50+T51+T52+T53+T54+T59+T60+T64+T47+T49</f>
        <v>4665.8</v>
      </c>
      <c r="U41" s="151">
        <f>U42+U43+U44+U45+U46+U48+U50+U51+U52+U53+U54+U59+U60+U64+U47+U49</f>
        <v>2804.8100000000018</v>
      </c>
      <c r="V41" s="151">
        <f>V42+V43+V44+V45+V46+V48+V50+V51+V52+V53+V54+V59+V60+V64</f>
        <v>-1854.1899999999982</v>
      </c>
      <c r="W41" s="151">
        <f>U41/T41*100</f>
        <v>60.11423550087876</v>
      </c>
      <c r="X41" s="15">
        <f>X42+X43+X44+X45+X46+X47+X48+X50+X51+X52+X53+X54+X59+X60+X64</f>
        <v>5598.5</v>
      </c>
      <c r="Y41" s="15">
        <f>U41-X41</f>
        <v>-2793.6899999999982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128.3</v>
      </c>
      <c r="G44" s="150">
        <f t="shared" si="17"/>
        <v>102.30000000000001</v>
      </c>
      <c r="H44" s="164">
        <f t="shared" si="19"/>
        <v>102.30000000000001</v>
      </c>
      <c r="I44" s="165">
        <f t="shared" si="20"/>
        <v>88.30000000000001</v>
      </c>
      <c r="J44" s="165">
        <f aca="true" t="shared" si="25" ref="J44:J65">F44/D44*100</f>
        <v>320.75000000000006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96.32000000000001</v>
      </c>
      <c r="S44" s="218">
        <f t="shared" si="23"/>
        <v>4.011882426516573</v>
      </c>
      <c r="T44" s="157">
        <f>E44-вересень!E44</f>
        <v>1</v>
      </c>
      <c r="U44" s="160">
        <f>F44-вересень!F44</f>
        <v>0</v>
      </c>
      <c r="V44" s="161">
        <f t="shared" si="18"/>
        <v>-1</v>
      </c>
      <c r="W44" s="165">
        <f t="shared" si="24"/>
        <v>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620.32</v>
      </c>
      <c r="G46" s="150">
        <f t="shared" si="17"/>
        <v>404.32000000000005</v>
      </c>
      <c r="H46" s="164">
        <f t="shared" si="19"/>
        <v>404.32000000000005</v>
      </c>
      <c r="I46" s="165">
        <f t="shared" si="20"/>
        <v>360.32000000000005</v>
      </c>
      <c r="J46" s="165">
        <f t="shared" si="25"/>
        <v>238.5846153846154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412.64000000000004</v>
      </c>
      <c r="S46" s="218">
        <f t="shared" si="23"/>
        <v>2.986902927580894</v>
      </c>
      <c r="T46" s="157">
        <f>E46-вересень!E46</f>
        <v>22</v>
      </c>
      <c r="U46" s="160">
        <f>F46-вересень!F46</f>
        <v>0</v>
      </c>
      <c r="V46" s="161">
        <f t="shared" si="18"/>
        <v>-22</v>
      </c>
      <c r="W46" s="165">
        <f t="shared" si="24"/>
        <v>0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917.87</v>
      </c>
      <c r="G48" s="150">
        <f t="shared" si="17"/>
        <v>217.87</v>
      </c>
      <c r="H48" s="164">
        <f t="shared" si="19"/>
        <v>217.87</v>
      </c>
      <c r="I48" s="165">
        <f t="shared" si="20"/>
        <v>187.87</v>
      </c>
      <c r="J48" s="165">
        <f t="shared" si="25"/>
        <v>125.73561643835616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386.85</v>
      </c>
      <c r="S48" s="218">
        <f t="shared" si="23"/>
        <v>1.7285036345147076</v>
      </c>
      <c r="T48" s="157">
        <f>E48-вересень!E48</f>
        <v>60</v>
      </c>
      <c r="U48" s="160">
        <f>F48-вересень!F48</f>
        <v>10.879999999999995</v>
      </c>
      <c r="V48" s="161">
        <f t="shared" si="18"/>
        <v>-49.120000000000005</v>
      </c>
      <c r="W48" s="165">
        <f t="shared" si="24"/>
        <v>0.18133333333333326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14953.16</v>
      </c>
      <c r="G50" s="150">
        <f t="shared" si="17"/>
        <v>5313.16</v>
      </c>
      <c r="H50" s="164">
        <f t="shared" si="19"/>
        <v>5313.16</v>
      </c>
      <c r="I50" s="165">
        <f t="shared" si="20"/>
        <v>3953.16</v>
      </c>
      <c r="J50" s="165">
        <f t="shared" si="25"/>
        <v>135.9378181818182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6076.92</v>
      </c>
      <c r="S50" s="218">
        <f t="shared" si="23"/>
        <v>1.684627725253035</v>
      </c>
      <c r="T50" s="157">
        <f>E50-вересень!E50</f>
        <v>700</v>
      </c>
      <c r="U50" s="160">
        <f>F50-вересень!F50</f>
        <v>187.92000000000007</v>
      </c>
      <c r="V50" s="161">
        <f t="shared" si="18"/>
        <v>-512.0799999999999</v>
      </c>
      <c r="W50" s="165">
        <f t="shared" si="24"/>
        <v>0.26845714285714295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457.9</v>
      </c>
      <c r="G51" s="150">
        <f t="shared" si="17"/>
        <v>197.89999999999998</v>
      </c>
      <c r="H51" s="164">
        <f t="shared" si="19"/>
        <v>197.89999999999998</v>
      </c>
      <c r="I51" s="165">
        <f t="shared" si="20"/>
        <v>147.89999999999998</v>
      </c>
      <c r="J51" s="165">
        <f t="shared" si="25"/>
        <v>147.70967741935485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211.36999999999998</v>
      </c>
      <c r="S51" s="218">
        <f t="shared" si="23"/>
        <v>1.8573804405143388</v>
      </c>
      <c r="T51" s="157">
        <f>E51-вересень!E51</f>
        <v>25</v>
      </c>
      <c r="U51" s="160">
        <f>F51-вересень!F51</f>
        <v>19.859999999999957</v>
      </c>
      <c r="V51" s="161">
        <f t="shared" si="18"/>
        <v>-5.140000000000043</v>
      </c>
      <c r="W51" s="165">
        <f t="shared" si="24"/>
        <v>0.7943999999999982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29.28</v>
      </c>
      <c r="G52" s="150">
        <f t="shared" si="17"/>
        <v>11.280000000000001</v>
      </c>
      <c r="H52" s="164">
        <f t="shared" si="19"/>
        <v>11.280000000000001</v>
      </c>
      <c r="I52" s="165">
        <f t="shared" si="20"/>
        <v>9.280000000000001</v>
      </c>
      <c r="J52" s="165">
        <f t="shared" si="25"/>
        <v>146.4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12.32</v>
      </c>
      <c r="S52" s="218">
        <f t="shared" si="23"/>
        <v>1.7264150943396226</v>
      </c>
      <c r="T52" s="157">
        <f>E52-вересень!E52</f>
        <v>1</v>
      </c>
      <c r="U52" s="160">
        <f>F52-вересень!F52</f>
        <v>0</v>
      </c>
      <c r="V52" s="161">
        <f t="shared" si="18"/>
        <v>-1</v>
      </c>
      <c r="W52" s="165">
        <f t="shared" si="24"/>
        <v>0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-656.8100000000004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635.34</v>
      </c>
      <c r="G54" s="150">
        <f t="shared" si="17"/>
        <v>-349.65999999999997</v>
      </c>
      <c r="H54" s="164">
        <f t="shared" si="19"/>
        <v>-349.65999999999997</v>
      </c>
      <c r="I54" s="165">
        <f t="shared" si="20"/>
        <v>-564.66</v>
      </c>
      <c r="J54" s="165">
        <f t="shared" si="25"/>
        <v>52.945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-4375.19</v>
      </c>
      <c r="S54" s="218">
        <f t="shared" si="23"/>
        <v>0.12680095718417014</v>
      </c>
      <c r="T54" s="157">
        <f>E54-вересень!E54</f>
        <v>95</v>
      </c>
      <c r="U54" s="160">
        <f>F54-вересень!F54</f>
        <v>8.370000000000005</v>
      </c>
      <c r="V54" s="161">
        <f t="shared" si="18"/>
        <v>-86.63</v>
      </c>
      <c r="W54" s="165">
        <f t="shared" si="24"/>
        <v>0.08810526315789478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535.65</v>
      </c>
      <c r="G55" s="103">
        <f t="shared" si="17"/>
        <v>-284.35</v>
      </c>
      <c r="H55" s="105">
        <f t="shared" si="19"/>
        <v>-284.35</v>
      </c>
      <c r="I55" s="104">
        <f t="shared" si="20"/>
        <v>-462.35</v>
      </c>
      <c r="J55" s="104">
        <f t="shared" si="25"/>
        <v>53.67234468937876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-166.64999999999998</v>
      </c>
      <c r="S55" s="218">
        <f t="shared" si="23"/>
        <v>0.7627082443400256</v>
      </c>
      <c r="T55" s="105">
        <f>E55-вересень!E55</f>
        <v>80</v>
      </c>
      <c r="U55" s="144">
        <f>F55-вересень!F55</f>
        <v>7.6299999999999955</v>
      </c>
      <c r="V55" s="106">
        <f t="shared" si="18"/>
        <v>-72.37</v>
      </c>
      <c r="W55" s="104">
        <f t="shared" si="24"/>
        <v>0.09537499999999995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99.52</v>
      </c>
      <c r="G58" s="103">
        <f t="shared" si="17"/>
        <v>-65.48</v>
      </c>
      <c r="H58" s="105">
        <f t="shared" si="19"/>
        <v>-65.48</v>
      </c>
      <c r="I58" s="104">
        <f t="shared" si="20"/>
        <v>-100.48</v>
      </c>
      <c r="J58" s="104">
        <f t="shared" si="25"/>
        <v>49.76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-4208.4</v>
      </c>
      <c r="S58" s="218">
        <f t="shared" si="23"/>
        <v>0.023101636056379875</v>
      </c>
      <c r="T58" s="105">
        <f>E58-вересень!E58</f>
        <v>15</v>
      </c>
      <c r="U58" s="144">
        <f>F58-вересень!F58</f>
        <v>0.7199999999999989</v>
      </c>
      <c r="V58" s="106">
        <f t="shared" si="18"/>
        <v>-14.280000000000001</v>
      </c>
      <c r="W58" s="104">
        <f t="shared" si="24"/>
        <v>0.047999999999999925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6785.47</v>
      </c>
      <c r="G60" s="150">
        <f t="shared" si="17"/>
        <v>35.470000000000255</v>
      </c>
      <c r="H60" s="164">
        <f t="shared" si="19"/>
        <v>35.470000000000255</v>
      </c>
      <c r="I60" s="165">
        <f t="shared" si="20"/>
        <v>-564.5299999999997</v>
      </c>
      <c r="J60" s="165">
        <f t="shared" si="25"/>
        <v>92.31931972789116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1247.0100000000002</v>
      </c>
      <c r="S60" s="218">
        <f t="shared" si="23"/>
        <v>1.2251546458762905</v>
      </c>
      <c r="T60" s="157">
        <f>E60-вересень!E60</f>
        <v>350</v>
      </c>
      <c r="U60" s="160">
        <f>F60-вересень!F60</f>
        <v>23.909999999999854</v>
      </c>
      <c r="V60" s="161">
        <f t="shared" si="18"/>
        <v>-326.09000000000015</v>
      </c>
      <c r="W60" s="165">
        <f t="shared" si="24"/>
        <v>0.0683142857142853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1590.6</v>
      </c>
      <c r="G62" s="253">
        <f t="shared" si="17"/>
        <v>1590.6</v>
      </c>
      <c r="H62" s="195">
        <f t="shared" si="19"/>
        <v>1590.6</v>
      </c>
      <c r="I62" s="254">
        <f t="shared" si="20"/>
        <v>1590.6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453.73</v>
      </c>
      <c r="S62" s="305">
        <f t="shared" si="23"/>
        <v>1.3991045590085058</v>
      </c>
      <c r="T62" s="157"/>
      <c r="U62" s="179">
        <f>F62-вересень!F62</f>
        <v>22.730000000000018</v>
      </c>
      <c r="V62" s="166">
        <f t="shared" si="18"/>
        <v>22.730000000000018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7"/>
        <v>-29.86</v>
      </c>
      <c r="H64" s="164">
        <f t="shared" si="19"/>
        <v>-29.86</v>
      </c>
      <c r="I64" s="165">
        <f t="shared" si="20"/>
        <v>-99.86</v>
      </c>
      <c r="J64" s="165">
        <f t="shared" si="25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-98.79</v>
      </c>
      <c r="S64" s="218">
        <f t="shared" si="23"/>
        <v>0.37840558736550683</v>
      </c>
      <c r="T64" s="157">
        <f>E64-вересень!E64</f>
        <v>0</v>
      </c>
      <c r="U64" s="160">
        <f>F64-вересень!F64</f>
        <v>0</v>
      </c>
      <c r="V64" s="161">
        <f t="shared" si="18"/>
        <v>0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7"/>
        <v>-5.17</v>
      </c>
      <c r="H66" s="164">
        <f t="shared" si="19"/>
        <v>-5.17</v>
      </c>
      <c r="I66" s="165">
        <f t="shared" si="20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-6.1899999999999995</v>
      </c>
      <c r="S66" s="218">
        <f t="shared" si="23"/>
        <v>-5.068627450980392</v>
      </c>
      <c r="T66" s="157">
        <f>E66-вересень!E66</f>
        <v>0</v>
      </c>
      <c r="U66" s="160">
        <f>F66-вересень!F66</f>
        <v>0</v>
      </c>
      <c r="V66" s="161">
        <f t="shared" si="18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1015359.22</v>
      </c>
      <c r="G67" s="151">
        <f>F67-E67</f>
        <v>-99412.08000000031</v>
      </c>
      <c r="H67" s="152">
        <f>F67/E67*100</f>
        <v>91.08228925520416</v>
      </c>
      <c r="I67" s="153">
        <f>F67-D67</f>
        <v>-342131.8800000001</v>
      </c>
      <c r="J67" s="153">
        <f>F67/D67*100</f>
        <v>74.7967496803478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162708.19999999995</v>
      </c>
      <c r="S67" s="219">
        <f>F67/Q67</f>
        <v>1.1908262538640955</v>
      </c>
      <c r="T67" s="151">
        <f>T8+T41+T65+T66</f>
        <v>122580.1</v>
      </c>
      <c r="U67" s="151">
        <f>U8+U41+U65+U66</f>
        <v>25631.11999999994</v>
      </c>
      <c r="V67" s="194">
        <f>U67-T67</f>
        <v>-96948.98000000007</v>
      </c>
      <c r="W67" s="153">
        <f>U67/T67*100</f>
        <v>20.90969088783574</v>
      </c>
      <c r="X67" s="27">
        <f>X8+X41+X65+X66</f>
        <v>108115.7</v>
      </c>
      <c r="Y67" s="280">
        <f>U67-X67</f>
        <v>-82484.58000000006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61000</v>
      </c>
      <c r="F76" s="181">
        <v>406.77</v>
      </c>
      <c r="G76" s="162">
        <f t="shared" si="28"/>
        <v>-60593.23</v>
      </c>
      <c r="H76" s="164">
        <f>F76/E76*100</f>
        <v>0.6668360655737704</v>
      </c>
      <c r="I76" s="167">
        <f>F76-D76</f>
        <v>-103799.26</v>
      </c>
      <c r="J76" s="167">
        <f>F76/D76*100</f>
        <v>0.39035169078027443</v>
      </c>
      <c r="K76" s="167"/>
      <c r="L76" s="167"/>
      <c r="M76" s="167"/>
      <c r="N76" s="167">
        <v>4618.99</v>
      </c>
      <c r="O76" s="167">
        <f t="shared" si="29"/>
        <v>99587.04</v>
      </c>
      <c r="P76" s="209">
        <f t="shared" si="30"/>
        <v>22.56034977343532</v>
      </c>
      <c r="Q76" s="167">
        <v>2052.2</v>
      </c>
      <c r="R76" s="167">
        <f t="shared" si="26"/>
        <v>-1645.4299999999998</v>
      </c>
      <c r="S76" s="209">
        <f t="shared" si="27"/>
        <v>0.1982116752753143</v>
      </c>
      <c r="T76" s="157">
        <f>E76-вересень!E76</f>
        <v>21500</v>
      </c>
      <c r="U76" s="160">
        <f>F76-вересень!F76</f>
        <v>402.96</v>
      </c>
      <c r="V76" s="167">
        <f t="shared" si="31"/>
        <v>-21097.04</v>
      </c>
      <c r="W76" s="167">
        <f>U76/T76*100</f>
        <v>1.874232558139535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11573.4</v>
      </c>
      <c r="G78" s="162">
        <f t="shared" si="28"/>
        <v>-20026.6</v>
      </c>
      <c r="H78" s="164">
        <f>F78/E78*100</f>
        <v>36.6246835443038</v>
      </c>
      <c r="I78" s="167">
        <f t="shared" si="32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-673.3500000000004</v>
      </c>
      <c r="S78" s="209">
        <f t="shared" si="27"/>
        <v>0.9450180660175148</v>
      </c>
      <c r="T78" s="157">
        <f>E78-вересень!E78</f>
        <v>3850</v>
      </c>
      <c r="U78" s="160">
        <f>F78-вересень!F78</f>
        <v>0</v>
      </c>
      <c r="V78" s="167">
        <f t="shared" si="31"/>
        <v>-3850</v>
      </c>
      <c r="W78" s="167">
        <f>U78/T78*100</f>
        <v>0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10</v>
      </c>
      <c r="G79" s="162">
        <f t="shared" si="28"/>
        <v>0</v>
      </c>
      <c r="H79" s="164">
        <f>F79/E79*100</f>
        <v>100</v>
      </c>
      <c r="I79" s="167">
        <f t="shared" si="32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-1</v>
      </c>
      <c r="S79" s="209">
        <f t="shared" si="27"/>
        <v>0.9090909090909091</v>
      </c>
      <c r="T79" s="157">
        <f>E79-вересень!E79</f>
        <v>1</v>
      </c>
      <c r="U79" s="160">
        <f>F79-вересень!F79</f>
        <v>0</v>
      </c>
      <c r="V79" s="167">
        <f t="shared" si="31"/>
        <v>-1</v>
      </c>
      <c r="W79" s="167">
        <f>U79/T79*100</f>
        <v>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122640</v>
      </c>
      <c r="F80" s="184">
        <f>F76+F77+F78+F79</f>
        <v>18218.629999999997</v>
      </c>
      <c r="G80" s="185">
        <f t="shared" si="28"/>
        <v>-104421.37</v>
      </c>
      <c r="H80" s="186">
        <f>F80/E80*100</f>
        <v>14.855373450750161</v>
      </c>
      <c r="I80" s="187">
        <f t="shared" si="32"/>
        <v>-218999.4</v>
      </c>
      <c r="J80" s="187">
        <f>F80/D80*100</f>
        <v>7.680120267418121</v>
      </c>
      <c r="K80" s="187"/>
      <c r="L80" s="187"/>
      <c r="M80" s="187"/>
      <c r="N80" s="187">
        <v>27660.95</v>
      </c>
      <c r="O80" s="187">
        <f t="shared" si="29"/>
        <v>209557.08</v>
      </c>
      <c r="P80" s="214">
        <f t="shared" si="30"/>
        <v>8.575917674555646</v>
      </c>
      <c r="Q80" s="187">
        <v>21551.45</v>
      </c>
      <c r="R80" s="167">
        <f t="shared" si="26"/>
        <v>-3332.8200000000033</v>
      </c>
      <c r="S80" s="209">
        <f t="shared" si="27"/>
        <v>0.845355184917952</v>
      </c>
      <c r="T80" s="185">
        <f>T76+T77+T78+T79</f>
        <v>28951</v>
      </c>
      <c r="U80" s="189">
        <f>U76+U77+U78+U79</f>
        <v>402.96</v>
      </c>
      <c r="V80" s="187">
        <f t="shared" si="31"/>
        <v>-28548.04</v>
      </c>
      <c r="W80" s="187">
        <f>U80/T80*100</f>
        <v>1.3918690200683914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6575.52</v>
      </c>
      <c r="G83" s="162">
        <f t="shared" si="28"/>
        <v>175.52000000000044</v>
      </c>
      <c r="H83" s="164">
        <f>F83/E83*100</f>
        <v>102.7425</v>
      </c>
      <c r="I83" s="167">
        <f t="shared" si="32"/>
        <v>-1784.4799999999996</v>
      </c>
      <c r="J83" s="167">
        <f>F83/D83*100</f>
        <v>78.65454545454546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-260.5499999999993</v>
      </c>
      <c r="S83" s="209">
        <f t="shared" si="27"/>
        <v>0.9618859959011539</v>
      </c>
      <c r="T83" s="157">
        <f>E83-вересень!E83</f>
        <v>6.300000000000182</v>
      </c>
      <c r="U83" s="160">
        <f>F83-вересень!F83</f>
        <v>0.09000000000014552</v>
      </c>
      <c r="V83" s="167">
        <f t="shared" si="31"/>
        <v>-6.210000000000036</v>
      </c>
      <c r="W83" s="167">
        <f>U83/T83*100</f>
        <v>1.4285714285736972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6613.740000000001</v>
      </c>
      <c r="G85" s="185">
        <f t="shared" si="28"/>
        <v>194.7400000000007</v>
      </c>
      <c r="H85" s="186">
        <f>F85/E85*100</f>
        <v>103.03380588876774</v>
      </c>
      <c r="I85" s="187">
        <f t="shared" si="32"/>
        <v>-1786.2599999999993</v>
      </c>
      <c r="J85" s="187">
        <f>F85/D85*100</f>
        <v>78.73500000000001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-259.6099999999997</v>
      </c>
      <c r="S85" s="209">
        <f t="shared" si="27"/>
        <v>0.9622294805298727</v>
      </c>
      <c r="T85" s="185">
        <f>T81+T84+T82+T83</f>
        <v>6.300000000000182</v>
      </c>
      <c r="U85" s="189">
        <f>U81+U84+U82+U83</f>
        <v>0.09000000000014552</v>
      </c>
      <c r="V85" s="187">
        <f t="shared" si="31"/>
        <v>-6.210000000000036</v>
      </c>
      <c r="W85" s="187">
        <f>U85/T85*100</f>
        <v>1.4285714285736972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24.96</v>
      </c>
      <c r="G86" s="162">
        <f t="shared" si="28"/>
        <v>-10.339999999999996</v>
      </c>
      <c r="H86" s="164">
        <f>F86/E86*100</f>
        <v>70.70821529745044</v>
      </c>
      <c r="I86" s="167">
        <f t="shared" si="32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-2.509999999999998</v>
      </c>
      <c r="S86" s="209">
        <f t="shared" si="27"/>
        <v>0.908627593738624</v>
      </c>
      <c r="T86" s="157">
        <f>E86-вересень!E86</f>
        <v>1.5999999999999943</v>
      </c>
      <c r="U86" s="160">
        <f>F86-вересень!F86</f>
        <v>0</v>
      </c>
      <c r="V86" s="167">
        <f t="shared" si="31"/>
        <v>-1.5999999999999943</v>
      </c>
      <c r="W86" s="167">
        <f>U86/T86*100</f>
        <v>0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129094.3</v>
      </c>
      <c r="F88" s="308">
        <f>F74+F75+F80+F85+F86</f>
        <v>24890.269999999997</v>
      </c>
      <c r="G88" s="309">
        <f>F88-E88</f>
        <v>-104204.03</v>
      </c>
      <c r="H88" s="310">
        <f>F88/E88*100</f>
        <v>19.280688612897702</v>
      </c>
      <c r="I88" s="301">
        <f>F88-D88</f>
        <v>-220765.76</v>
      </c>
      <c r="J88" s="301">
        <f>F88/D88*100</f>
        <v>10.132163252821433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28442.09</v>
      </c>
      <c r="R88" s="301">
        <f>F88-Q88</f>
        <v>-3551.8200000000033</v>
      </c>
      <c r="S88" s="302">
        <f t="shared" si="27"/>
        <v>0.8751209914601914</v>
      </c>
      <c r="T88" s="308">
        <f>T74+T75+T80+T85+T86</f>
        <v>28958.899999999998</v>
      </c>
      <c r="U88" s="308">
        <f>U74+U75+U80+U85+U86</f>
        <v>403.0500000000001</v>
      </c>
      <c r="V88" s="301">
        <f>U88-T88</f>
        <v>-28555.85</v>
      </c>
      <c r="W88" s="301">
        <f>U88/T88*100</f>
        <v>1.3918001029044618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1243865.6000000003</v>
      </c>
      <c r="F89" s="308">
        <f>F67+F88</f>
        <v>1040249.49</v>
      </c>
      <c r="G89" s="309">
        <f>F89-E89</f>
        <v>-203616.11000000034</v>
      </c>
      <c r="H89" s="310">
        <f>F89/E89*100</f>
        <v>83.63037694747726</v>
      </c>
      <c r="I89" s="301">
        <f>F89-D89</f>
        <v>-562897.6400000001</v>
      </c>
      <c r="J89" s="301">
        <f>F89/D89*100</f>
        <v>64.88796134388488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881093.11</v>
      </c>
      <c r="R89" s="301">
        <f>R67+R88</f>
        <v>159156.37999999995</v>
      </c>
      <c r="S89" s="302">
        <f t="shared" si="27"/>
        <v>1.1806351430894744</v>
      </c>
      <c r="T89" s="309">
        <f>T67+T88</f>
        <v>151539</v>
      </c>
      <c r="U89" s="309">
        <f>U67+U88</f>
        <v>26034.16999999994</v>
      </c>
      <c r="V89" s="301">
        <f>U89-T89</f>
        <v>-125504.83000000006</v>
      </c>
      <c r="W89" s="301">
        <f>U89/T89*100</f>
        <v>17.179848091910294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19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5102.577894736845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43011</v>
      </c>
      <c r="D93" s="29">
        <v>21589.5</v>
      </c>
      <c r="G93" s="4" t="s">
        <v>58</v>
      </c>
      <c r="U93" s="355"/>
      <c r="V93" s="355"/>
    </row>
    <row r="94" spans="3:22" ht="15">
      <c r="C94" s="81">
        <v>43010</v>
      </c>
      <c r="D94" s="29">
        <v>4041.6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43007</v>
      </c>
      <c r="D95" s="29">
        <v>16930.7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v>405.26016999999996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1405.05</v>
      </c>
      <c r="G100" s="68">
        <f>G48+G51+G52</f>
        <v>427.04999999999995</v>
      </c>
      <c r="H100" s="69"/>
      <c r="I100" s="69"/>
      <c r="T100" s="29">
        <f>T48+T51+T52</f>
        <v>86</v>
      </c>
      <c r="U100" s="202">
        <f>U48+U51+U52</f>
        <v>30.739999999999952</v>
      </c>
      <c r="V100" s="29">
        <f>V48+V51+V52</f>
        <v>-55.26000000000005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962752.1</v>
      </c>
      <c r="G102" s="29">
        <f>F102-E102</f>
        <v>-102287.60000000021</v>
      </c>
      <c r="H102" s="230">
        <f>F102/E102</f>
        <v>0.9039588852885013</v>
      </c>
      <c r="I102" s="29">
        <f>F102-D102</f>
        <v>-336296.5000000001</v>
      </c>
      <c r="J102" s="230">
        <f>F102/D102</f>
        <v>0.7411209249600053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22826.30999999994</v>
      </c>
      <c r="V102" s="29">
        <f>U102-T102</f>
        <v>-95087.99000000006</v>
      </c>
      <c r="W102" s="230">
        <f>U102/T102</f>
        <v>0.19358389949310592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52583.25</v>
      </c>
      <c r="G103" s="29">
        <f>G43+G44+G46+G48+G50+G51+G52+G53+G54+G60+G64+G47</f>
        <v>2856.8200000000006</v>
      </c>
      <c r="H103" s="230">
        <f>F103/E103</f>
        <v>1.0573408054436213</v>
      </c>
      <c r="I103" s="29">
        <f>I43+I44+I46+I48+I50+I51+I52+I53+I54+I60+I64+I47</f>
        <v>-5854.079999999999</v>
      </c>
      <c r="J103" s="230">
        <f>F103/D103</f>
        <v>0.8997433374684519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-1941.9199999999978</v>
      </c>
      <c r="S103" s="29">
        <f>S43+S44+S46+S48+S50+S51+S52+S53+S54+S60+S64+S47</f>
        <v>19.048535921724376</v>
      </c>
      <c r="T103" s="29">
        <f>T43+T44+T46+T48+T50+T51+T52+T53+T54+T60+T64+T47+T66</f>
        <v>4665.8</v>
      </c>
      <c r="U103" s="229">
        <f>U43+U44+U46+U48+U50+U51+U52+U53+U54+U60+U64+U47+U66</f>
        <v>2804.8100000000018</v>
      </c>
      <c r="V103" s="29">
        <f>V43+V44+V46+V48+V50+V51+V52+V53+V54+V60+V64+V47</f>
        <v>-1860.9899999999982</v>
      </c>
      <c r="W103" s="230">
        <f>U103/T103</f>
        <v>0.6011423550087877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147196.36000000002</v>
      </c>
      <c r="F111" s="191">
        <f>F88+F110</f>
        <v>45144.59</v>
      </c>
      <c r="G111" s="192">
        <f>F111-E111</f>
        <v>-102051.77000000002</v>
      </c>
      <c r="H111" s="193">
        <f>F111/E111*100</f>
        <v>30.669637482883406</v>
      </c>
      <c r="I111" s="194">
        <f>F111-D111</f>
        <v>-272919.66000000003</v>
      </c>
      <c r="J111" s="194">
        <f>F111/D111*100</f>
        <v>14.193544228878283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42104.719999999994</v>
      </c>
      <c r="S111" s="269">
        <f>F111/Q111</f>
        <v>14.850829147299061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1261967.6600000004</v>
      </c>
      <c r="F112" s="191">
        <f>F111+F67</f>
        <v>1060503.81</v>
      </c>
      <c r="G112" s="192">
        <f>F112-E112</f>
        <v>-201463.85000000033</v>
      </c>
      <c r="H112" s="193">
        <f>F112/E112*100</f>
        <v>84.03573590784407</v>
      </c>
      <c r="I112" s="194">
        <f>F112-D112</f>
        <v>-615051.54</v>
      </c>
      <c r="J112" s="194">
        <f>F112/D112*100</f>
        <v>63.292675470255276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176370.83000000007</v>
      </c>
      <c r="S112" s="269">
        <f>F112/Q112</f>
        <v>1.1994845051476306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4" t="s">
        <v>143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134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123</v>
      </c>
      <c r="O3" s="385" t="s">
        <v>118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135</v>
      </c>
      <c r="F4" s="368" t="s">
        <v>33</v>
      </c>
      <c r="G4" s="356" t="s">
        <v>136</v>
      </c>
      <c r="H4" s="370" t="s">
        <v>137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142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5"/>
      <c r="P90" s="35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42762</v>
      </c>
      <c r="D92" s="29">
        <v>8862.4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f>9505303.41/1000</f>
        <v>9505.30341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9" sqref="Y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4" t="s">
        <v>132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126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129</v>
      </c>
      <c r="O3" s="385" t="s">
        <v>125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127</v>
      </c>
      <c r="F4" s="390" t="s">
        <v>33</v>
      </c>
      <c r="G4" s="356" t="s">
        <v>128</v>
      </c>
      <c r="H4" s="370" t="s">
        <v>122</v>
      </c>
      <c r="I4" s="356" t="s">
        <v>103</v>
      </c>
      <c r="J4" s="370" t="s">
        <v>104</v>
      </c>
      <c r="K4" s="85" t="s">
        <v>114</v>
      </c>
      <c r="L4" s="204" t="s">
        <v>113</v>
      </c>
      <c r="M4" s="90" t="s">
        <v>63</v>
      </c>
      <c r="N4" s="370"/>
      <c r="O4" s="372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91"/>
      <c r="G5" s="357"/>
      <c r="H5" s="371"/>
      <c r="I5" s="357"/>
      <c r="J5" s="371"/>
      <c r="K5" s="359" t="s">
        <v>130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5"/>
      <c r="P90" s="35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42732</v>
      </c>
      <c r="D92" s="29">
        <v>19085.6</v>
      </c>
      <c r="F92" s="332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332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 t="e">
        <f>'[1]ЧТКЕ'!$G$6/1000</f>
        <v>#VALUE!</v>
      </c>
      <c r="E94" s="69"/>
      <c r="F94" s="333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" customHeight="1">
      <c r="F95" s="332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332"/>
      <c r="G96" s="351"/>
      <c r="H96" s="35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76" sqref="U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239</v>
      </c>
      <c r="U3" s="385" t="s">
        <v>241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236</v>
      </c>
      <c r="F4" s="368" t="s">
        <v>33</v>
      </c>
      <c r="G4" s="356" t="s">
        <v>237</v>
      </c>
      <c r="H4" s="370" t="s">
        <v>238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240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5"/>
      <c r="V93" s="355"/>
    </row>
    <row r="94" spans="3:22" ht="15">
      <c r="C94" s="81">
        <v>43006</v>
      </c>
      <c r="D94" s="29">
        <v>10724.7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43005</v>
      </c>
      <c r="D95" s="29">
        <v>4636.5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f>'[1]залишки'!$G$6/1000</f>
        <v>405.26016999999996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6" sqref="O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230</v>
      </c>
      <c r="O3" s="385" t="s">
        <v>235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227</v>
      </c>
      <c r="F4" s="368" t="s">
        <v>33</v>
      </c>
      <c r="G4" s="356" t="s">
        <v>228</v>
      </c>
      <c r="H4" s="370" t="s">
        <v>229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231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5"/>
      <c r="P93" s="355"/>
    </row>
    <row r="94" spans="3:16" ht="15">
      <c r="C94" s="81">
        <v>42977</v>
      </c>
      <c r="D94" s="29">
        <v>9672.2</v>
      </c>
      <c r="G94" s="351"/>
      <c r="H94" s="351"/>
      <c r="I94" s="118"/>
      <c r="J94" s="295"/>
      <c r="K94" s="295"/>
      <c r="L94" s="295"/>
      <c r="M94" s="295"/>
      <c r="N94" s="295"/>
      <c r="O94" s="355"/>
      <c r="P94" s="355"/>
    </row>
    <row r="95" spans="3:16" ht="15.75" customHeight="1">
      <c r="C95" s="81">
        <v>42976</v>
      </c>
      <c r="D95" s="29">
        <v>5224.7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218</v>
      </c>
      <c r="O3" s="385" t="s">
        <v>220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219</v>
      </c>
      <c r="F4" s="368" t="s">
        <v>33</v>
      </c>
      <c r="G4" s="356" t="s">
        <v>221</v>
      </c>
      <c r="H4" s="370" t="s">
        <v>222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225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5"/>
      <c r="P93" s="355"/>
    </row>
    <row r="94" spans="3:16" ht="15">
      <c r="C94" s="81">
        <v>42944</v>
      </c>
      <c r="D94" s="29">
        <v>13586.1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42943</v>
      </c>
      <c r="D95" s="29">
        <v>6106.3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212</v>
      </c>
      <c r="O3" s="385" t="s">
        <v>213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209</v>
      </c>
      <c r="F4" s="368" t="s">
        <v>33</v>
      </c>
      <c r="G4" s="356" t="s">
        <v>210</v>
      </c>
      <c r="H4" s="370" t="s">
        <v>211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214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5"/>
      <c r="P93" s="355"/>
    </row>
    <row r="94" spans="3:16" ht="15" hidden="1">
      <c r="C94" s="81">
        <v>42913</v>
      </c>
      <c r="D94" s="29">
        <v>9872.9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 hidden="1">
      <c r="C95" s="81">
        <v>42912</v>
      </c>
      <c r="D95" s="29">
        <v>4876.1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 hidden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 hidden="1">
      <c r="B97" s="349" t="s">
        <v>56</v>
      </c>
      <c r="C97" s="350"/>
      <c r="D97" s="133">
        <v>225.52589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207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201</v>
      </c>
      <c r="O3" s="385" t="s">
        <v>202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198</v>
      </c>
      <c r="F4" s="368" t="s">
        <v>33</v>
      </c>
      <c r="G4" s="356" t="s">
        <v>199</v>
      </c>
      <c r="H4" s="370" t="s">
        <v>200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204</v>
      </c>
      <c r="L5" s="360"/>
      <c r="M5" s="361"/>
      <c r="N5" s="371"/>
      <c r="O5" s="373"/>
      <c r="P5" s="357"/>
      <c r="Q5" s="358"/>
      <c r="R5" s="366" t="s">
        <v>203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5"/>
      <c r="P93" s="355"/>
    </row>
    <row r="94" spans="3:16" ht="15">
      <c r="C94" s="81">
        <v>42885</v>
      </c>
      <c r="D94" s="29">
        <v>10664.9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42884</v>
      </c>
      <c r="D95" s="29">
        <v>6919.44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1135.71022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191</v>
      </c>
      <c r="O3" s="385" t="s">
        <v>190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187</v>
      </c>
      <c r="F4" s="368" t="s">
        <v>33</v>
      </c>
      <c r="G4" s="356" t="s">
        <v>188</v>
      </c>
      <c r="H4" s="370" t="s">
        <v>189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192</v>
      </c>
      <c r="L5" s="360"/>
      <c r="M5" s="361"/>
      <c r="N5" s="371"/>
      <c r="O5" s="373"/>
      <c r="P5" s="357"/>
      <c r="Q5" s="358"/>
      <c r="R5" s="366" t="s">
        <v>193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5"/>
      <c r="P93" s="355"/>
    </row>
    <row r="94" spans="3:16" ht="15">
      <c r="C94" s="81">
        <v>42852</v>
      </c>
      <c r="D94" s="29">
        <v>13266.8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42851</v>
      </c>
      <c r="D95" s="29">
        <v>6064.2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102.57358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4" t="s">
        <v>185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  <c r="T1" s="246"/>
      <c r="U1" s="249"/>
      <c r="V1" s="259"/>
      <c r="W1" s="259"/>
    </row>
    <row r="2" spans="2:23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163</v>
      </c>
      <c r="O3" s="385" t="s">
        <v>164</v>
      </c>
      <c r="P3" s="385"/>
      <c r="Q3" s="385"/>
      <c r="R3" s="385"/>
      <c r="S3" s="38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6"/>
      <c r="B4" s="378"/>
      <c r="C4" s="379"/>
      <c r="D4" s="380"/>
      <c r="E4" s="386" t="s">
        <v>153</v>
      </c>
      <c r="F4" s="368" t="s">
        <v>33</v>
      </c>
      <c r="G4" s="356" t="s">
        <v>162</v>
      </c>
      <c r="H4" s="370" t="s">
        <v>176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169</v>
      </c>
      <c r="L5" s="360"/>
      <c r="M5" s="361"/>
      <c r="N5" s="371"/>
      <c r="O5" s="373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5"/>
      <c r="P93" s="355"/>
    </row>
    <row r="94" spans="3:16" ht="15">
      <c r="C94" s="81">
        <v>42824</v>
      </c>
      <c r="D94" s="29">
        <v>11112.7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42823</v>
      </c>
      <c r="D95" s="29">
        <v>8830.3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1399.2856000000002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144</v>
      </c>
      <c r="O3" s="385" t="s">
        <v>148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149</v>
      </c>
      <c r="F4" s="368" t="s">
        <v>33</v>
      </c>
      <c r="G4" s="356" t="s">
        <v>145</v>
      </c>
      <c r="H4" s="370" t="s">
        <v>146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147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5"/>
      <c r="P90" s="35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42790</v>
      </c>
      <c r="D92" s="29">
        <v>4206.9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v>7713.34596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2017-10-04T11:16:07Z</cp:lastPrinted>
  <dcterms:created xsi:type="dcterms:W3CDTF">2003-07-28T11:27:56Z</dcterms:created>
  <dcterms:modified xsi:type="dcterms:W3CDTF">2017-10-04T11:23:58Z</dcterms:modified>
  <cp:category/>
  <cp:version/>
  <cp:contentType/>
  <cp:contentStatus/>
</cp:coreProperties>
</file>